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<sst xmlns="http://schemas.openxmlformats.org/spreadsheetml/2006/main" count="67" uniqueCount="60">
  <si>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Главный угол в плане=</t>
  </si>
  <si>
    <t>Заготовка:</t>
  </si>
  <si>
    <t>Материал:</t>
  </si>
  <si>
    <t>Передний угол=</t>
  </si>
  <si>
    <t>Радиус при вершине=</t>
  </si>
  <si>
    <t>главн угол</t>
  </si>
  <si>
    <t>передн угол</t>
  </si>
  <si>
    <t>угол наклона</t>
  </si>
  <si>
    <t>радиус</t>
  </si>
  <si>
    <t>материал</t>
  </si>
  <si>
    <t>заготовка</t>
  </si>
  <si>
    <t>Материал лезвия:</t>
  </si>
  <si>
    <t>матрезец</t>
  </si>
  <si>
    <t>Быстрорез</t>
  </si>
  <si>
    <t>Прокат</t>
  </si>
  <si>
    <t>Литье (чугун)</t>
  </si>
  <si>
    <t>Литье (цветмет)</t>
  </si>
  <si>
    <t>Поковка (или литье под давл.)</t>
  </si>
  <si>
    <t>Сталь</t>
  </si>
  <si>
    <t>Чугун</t>
  </si>
  <si>
    <t>Диаметр=</t>
  </si>
  <si>
    <t>Глубина резания=</t>
  </si>
  <si>
    <t>Подача=</t>
  </si>
  <si>
    <t>Скорость резания=</t>
  </si>
  <si>
    <t>Частота вращения=</t>
  </si>
  <si>
    <t>Мощность станка=</t>
  </si>
  <si>
    <t>Коэффициент износа станка=</t>
  </si>
  <si>
    <t>КфиВ</t>
  </si>
  <si>
    <t>Кзаг</t>
  </si>
  <si>
    <t>Цп</t>
  </si>
  <si>
    <t>Алюмин.</t>
  </si>
  <si>
    <t>у</t>
  </si>
  <si>
    <t>н</t>
  </si>
  <si>
    <t>КфиП</t>
  </si>
  <si>
    <t>Куп</t>
  </si>
  <si>
    <t>Крад</t>
  </si>
  <si>
    <t>Тверд. сплав (Т15К6)</t>
  </si>
  <si>
    <t>Тверд. сплав (ВК8)</t>
  </si>
  <si>
    <t>Быстрорез или ВК6</t>
  </si>
  <si>
    <t>подача</t>
  </si>
  <si>
    <t>Черн. 0,8</t>
  </si>
  <si>
    <t>Черн. 0,6</t>
  </si>
  <si>
    <t>Черн. 0,4</t>
  </si>
  <si>
    <t>Ra6,3  0,3</t>
  </si>
  <si>
    <t>Ra3,2  0,23</t>
  </si>
  <si>
    <t>Ra1,6  0,11</t>
  </si>
  <si>
    <t>мм/об</t>
  </si>
  <si>
    <t>мм</t>
  </si>
  <si>
    <t>об/мин</t>
  </si>
  <si>
    <t>Медные спл.</t>
  </si>
  <si>
    <t>кВт</t>
  </si>
  <si>
    <t>град.</t>
  </si>
  <si>
    <t>Предполагаемая стойкость=</t>
  </si>
  <si>
    <t>мин</t>
  </si>
  <si>
    <t>м/мин</t>
  </si>
  <si>
    <t>слагаемые скор</t>
  </si>
  <si>
    <t>(с)</t>
  </si>
  <si>
    <t>http://Проминструмент.РФ</t>
  </si>
  <si>
    <t>2011 г.</t>
  </si>
  <si>
    <t>Расчет режимов резания при наружном точении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</si>
</sst>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1"/>
      <name val="Calibri"/>
      <family val="2"/>
    </font>
    <font>
      <b/>
      <sz val="11"/>
      <color indexed="11"/>
      <name val="Calibri"/>
      <family val="2"/>
    </font>
    <font>
      <u val="single"/>
      <sz val="11"/>
      <color indexed="12"/>
      <name val="Calibri"/>
      <family val="2"/>
    </font>
    <font>
      <sz val="12"/>
      <color indexed="11"/>
      <name val="Calibri"/>
      <family val="2"/>
    </font>
    <font>
      <b/>
      <u val="single"/>
      <sz val="11"/>
      <color indexed="11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0.39998000860214233"/>
      <name val="Calibri"/>
      <family val="2"/>
    </font>
    <font>
      <b/>
      <sz val="11"/>
      <color theme="6" tint="0.39998000860214233"/>
      <name val="Calibri"/>
      <family val="2"/>
    </font>
    <font>
      <sz val="12"/>
      <color theme="6" tint="0.39998000860214233"/>
      <name val="Calibri"/>
      <family val="2"/>
    </font>
    <font>
      <b/>
      <u val="single"/>
      <sz val="11"/>
      <color theme="6" tint="0.399980008602142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/>
    </xf>
    <xf numFmtId="0" fontId="33" fillId="33" borderId="15" xfId="0" applyFont="1" applyFill="1" applyBorder="1" applyAlignment="1">
      <alignment horizontal="right"/>
    </xf>
    <xf numFmtId="0" fontId="33" fillId="33" borderId="16" xfId="0" applyFont="1" applyFill="1" applyBorder="1" applyAlignment="1">
      <alignment horizontal="right"/>
    </xf>
    <xf numFmtId="0" fontId="33" fillId="33" borderId="17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" fillId="34" borderId="0" xfId="0" applyFont="1" applyFill="1" applyAlignment="1">
      <alignment/>
    </xf>
    <xf numFmtId="0" fontId="4" fillId="0" borderId="19" xfId="0" applyFont="1" applyFill="1" applyBorder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 hidden="1" locked="0"/>
    </xf>
    <xf numFmtId="0" fontId="40" fillId="0" borderId="19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5" fillId="34" borderId="0" xfId="42" applyFont="1" applyFill="1" applyAlignment="1" applyProtection="1">
      <alignment/>
      <protection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88;&#1086;&#1084;&#1080;&#1085;&#1089;&#1090;&#1088;&#1091;&#1084;&#1077;&#1085;&#1090;.&#1088;&#1092;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tabSelected="1" zoomScalePageLayoutView="0" workbookViewId="0" topLeftCell="A1">
      <pane xSplit="37" ySplit="65" topLeftCell="AL117" activePane="bottomRight" state="frozen"/>
      <selection pane="topLeft" activeCell="A1" sqref="A1"/>
      <selection pane="topRight" activeCell="AL1" sqref="AL1"/>
      <selection pane="bottomLeft" activeCell="A66" sqref="A66"/>
      <selection pane="bottomRight" activeCell="I11" sqref="I11"/>
    </sheetView>
  </sheetViews>
  <sheetFormatPr defaultColWidth="9.140625" defaultRowHeight="15"/>
  <cols>
    <col min="1" max="1" width="17.140625" style="18" customWidth="1"/>
    <col min="2" max="2" width="25.7109375" style="1" customWidth="1"/>
    <col min="3" max="3" width="11.8515625" style="0" customWidth="1"/>
    <col min="4" max="4" width="10.28125" style="0" customWidth="1"/>
    <col min="6" max="6" width="18.7109375" style="0" customWidth="1"/>
    <col min="8" max="8" width="11.28125" style="0" customWidth="1"/>
    <col min="9" max="9" width="67.00390625" style="24" customWidth="1"/>
    <col min="10" max="10" width="0" style="25" hidden="1" customWidth="1"/>
    <col min="11" max="11" width="12.28125" style="25" hidden="1" customWidth="1"/>
    <col min="12" max="12" width="13.7109375" style="25" hidden="1" customWidth="1"/>
    <col min="13" max="13" width="13.140625" style="25" hidden="1" customWidth="1"/>
    <col min="14" max="14" width="0" style="25" hidden="1" customWidth="1"/>
    <col min="15" max="15" width="10.421875" style="25" hidden="1" customWidth="1"/>
    <col min="16" max="17" width="10.8515625" style="25" hidden="1" customWidth="1"/>
    <col min="18" max="19" width="0" style="25" hidden="1" customWidth="1"/>
    <col min="20" max="20" width="9.140625" style="24" customWidth="1"/>
    <col min="21" max="36" width="9.140625" style="18" customWidth="1"/>
  </cols>
  <sheetData>
    <row r="1" spans="2:20" s="18" customFormat="1" ht="42" customHeight="1">
      <c r="B1" s="32" t="s">
        <v>59</v>
      </c>
      <c r="C1" s="33"/>
      <c r="D1" s="33"/>
      <c r="E1" s="33"/>
      <c r="F1" s="33"/>
      <c r="G1" s="33"/>
      <c r="H1" s="33"/>
      <c r="I1" s="24"/>
      <c r="J1" s="24"/>
      <c r="K1" s="24" t="s">
        <v>5</v>
      </c>
      <c r="L1" s="24" t="s">
        <v>6</v>
      </c>
      <c r="M1" s="24" t="s">
        <v>7</v>
      </c>
      <c r="N1" s="24" t="s">
        <v>8</v>
      </c>
      <c r="O1" s="24" t="s">
        <v>9</v>
      </c>
      <c r="P1" s="24" t="s">
        <v>10</v>
      </c>
      <c r="Q1" s="24" t="s">
        <v>12</v>
      </c>
      <c r="R1" s="24" t="s">
        <v>39</v>
      </c>
      <c r="S1" s="24"/>
      <c r="T1" s="24"/>
    </row>
    <row r="2" spans="2:20" s="18" customFormat="1" ht="34.5" customHeight="1" thickBot="1">
      <c r="B2" s="19"/>
      <c r="I2" s="24"/>
      <c r="J2" s="24">
        <v>1</v>
      </c>
      <c r="K2" s="24">
        <v>20</v>
      </c>
      <c r="L2" s="24">
        <v>-15</v>
      </c>
      <c r="M2" s="24">
        <v>-5</v>
      </c>
      <c r="N2" s="24">
        <v>0.5</v>
      </c>
      <c r="O2" s="24" t="s">
        <v>18</v>
      </c>
      <c r="P2" s="24" t="s">
        <v>14</v>
      </c>
      <c r="Q2" s="24" t="s">
        <v>36</v>
      </c>
      <c r="R2" s="24" t="s">
        <v>40</v>
      </c>
      <c r="S2" s="24">
        <v>0.8</v>
      </c>
      <c r="T2" s="24"/>
    </row>
    <row r="3" spans="2:19" ht="16.5" thickBot="1" thickTop="1">
      <c r="B3" s="10"/>
      <c r="C3" s="17"/>
      <c r="D3" s="13"/>
      <c r="E3" s="2"/>
      <c r="F3" s="3" t="s">
        <v>22</v>
      </c>
      <c r="G3" s="23">
        <f>S12</f>
        <v>0.8</v>
      </c>
      <c r="H3" s="16" t="s">
        <v>46</v>
      </c>
      <c r="J3" s="25">
        <v>2</v>
      </c>
      <c r="K3" s="25">
        <v>30</v>
      </c>
      <c r="L3" s="25">
        <v>0</v>
      </c>
      <c r="M3" s="25">
        <v>0</v>
      </c>
      <c r="N3" s="25">
        <v>1</v>
      </c>
      <c r="O3" s="25" t="s">
        <v>19</v>
      </c>
      <c r="P3" s="25" t="s">
        <v>17</v>
      </c>
      <c r="Q3" s="25" t="s">
        <v>37</v>
      </c>
      <c r="R3" s="25" t="s">
        <v>41</v>
      </c>
      <c r="S3" s="25">
        <v>0.6</v>
      </c>
    </row>
    <row r="4" spans="2:19" ht="16.5" thickBot="1" thickTop="1">
      <c r="B4" s="11"/>
      <c r="C4" s="15"/>
      <c r="D4" s="14"/>
      <c r="E4" s="4"/>
      <c r="F4" s="5" t="s">
        <v>23</v>
      </c>
      <c r="G4" s="23">
        <f>ROUND(M29,0)</f>
        <v>118</v>
      </c>
      <c r="H4" s="6" t="s">
        <v>54</v>
      </c>
      <c r="J4" s="25">
        <v>3</v>
      </c>
      <c r="K4" s="25">
        <v>45</v>
      </c>
      <c r="L4" s="25">
        <v>15</v>
      </c>
      <c r="M4" s="25">
        <v>5</v>
      </c>
      <c r="N4" s="25">
        <v>2</v>
      </c>
      <c r="O4" s="25" t="s">
        <v>30</v>
      </c>
      <c r="P4" s="25" t="s">
        <v>15</v>
      </c>
      <c r="Q4" s="25" t="s">
        <v>13</v>
      </c>
      <c r="R4" s="25" t="s">
        <v>42</v>
      </c>
      <c r="S4" s="25">
        <v>0.4</v>
      </c>
    </row>
    <row r="5" spans="2:19" ht="16.5" thickBot="1" thickTop="1">
      <c r="B5" s="11" t="s">
        <v>0</v>
      </c>
      <c r="C5" s="4"/>
      <c r="D5" s="14" t="s">
        <v>51</v>
      </c>
      <c r="E5" s="4"/>
      <c r="F5" s="5" t="s">
        <v>21</v>
      </c>
      <c r="G5" s="23">
        <f>C14</f>
        <v>2</v>
      </c>
      <c r="H5" s="6" t="s">
        <v>47</v>
      </c>
      <c r="J5" s="25">
        <v>4</v>
      </c>
      <c r="K5" s="25">
        <v>60</v>
      </c>
      <c r="M5" s="25">
        <v>15</v>
      </c>
      <c r="N5" s="25">
        <v>3</v>
      </c>
      <c r="O5" s="25" t="s">
        <v>49</v>
      </c>
      <c r="P5" s="25" t="s">
        <v>16</v>
      </c>
      <c r="Q5" s="25" t="s">
        <v>38</v>
      </c>
      <c r="R5" s="25" t="s">
        <v>43</v>
      </c>
      <c r="S5" s="25">
        <v>0.3</v>
      </c>
    </row>
    <row r="6" spans="2:19" ht="16.5" thickBot="1" thickTop="1">
      <c r="B6" s="11" t="s">
        <v>3</v>
      </c>
      <c r="C6" s="4"/>
      <c r="D6" s="14" t="s">
        <v>51</v>
      </c>
      <c r="E6" s="4"/>
      <c r="F6" s="5" t="s">
        <v>24</v>
      </c>
      <c r="G6" s="23">
        <f>ROUND(L31,0)</f>
        <v>251</v>
      </c>
      <c r="H6" s="6" t="s">
        <v>48</v>
      </c>
      <c r="J6" s="25">
        <v>5</v>
      </c>
      <c r="K6" s="25">
        <v>75</v>
      </c>
      <c r="N6" s="25">
        <v>4</v>
      </c>
      <c r="R6" s="25" t="s">
        <v>44</v>
      </c>
      <c r="S6" s="25">
        <v>0.23</v>
      </c>
    </row>
    <row r="7" spans="2:19" ht="15.75" thickTop="1">
      <c r="B7" s="11" t="s">
        <v>4</v>
      </c>
      <c r="C7" s="4"/>
      <c r="D7" s="14" t="s">
        <v>47</v>
      </c>
      <c r="E7" s="4"/>
      <c r="F7" s="4"/>
      <c r="G7" s="4"/>
      <c r="H7" s="6"/>
      <c r="J7" s="25">
        <v>6</v>
      </c>
      <c r="K7" s="25">
        <v>90</v>
      </c>
      <c r="R7" s="25" t="s">
        <v>45</v>
      </c>
      <c r="S7" s="25">
        <v>0.11</v>
      </c>
    </row>
    <row r="8" spans="2:10" ht="15">
      <c r="B8" s="11"/>
      <c r="C8" s="15"/>
      <c r="D8" s="14"/>
      <c r="E8" s="4"/>
      <c r="F8" s="4"/>
      <c r="G8" s="4"/>
      <c r="H8" s="6"/>
      <c r="J8" s="25">
        <v>7</v>
      </c>
    </row>
    <row r="9" spans="2:10" ht="15.75" thickBot="1">
      <c r="B9" s="11" t="s">
        <v>11</v>
      </c>
      <c r="C9" s="4" t="str">
        <f>R11</f>
        <v>Быстрорез</v>
      </c>
      <c r="D9" s="14"/>
      <c r="E9" s="4"/>
      <c r="F9" s="4"/>
      <c r="G9" s="4"/>
      <c r="H9" s="6"/>
      <c r="J9" s="25">
        <v>8</v>
      </c>
    </row>
    <row r="10" spans="2:10" ht="15.75" thickBot="1">
      <c r="B10" s="11" t="s">
        <v>22</v>
      </c>
      <c r="C10" s="9"/>
      <c r="D10" s="14" t="s">
        <v>46</v>
      </c>
      <c r="E10" s="4"/>
      <c r="F10" s="4"/>
      <c r="G10" s="4"/>
      <c r="H10" s="6"/>
      <c r="J10" s="25">
        <v>9</v>
      </c>
    </row>
    <row r="11" spans="2:18" ht="15">
      <c r="B11" s="11" t="s">
        <v>2</v>
      </c>
      <c r="C11" s="4"/>
      <c r="D11" s="14"/>
      <c r="E11" s="4"/>
      <c r="F11" s="4"/>
      <c r="G11" s="4"/>
      <c r="H11" s="6"/>
      <c r="K11" s="26">
        <v>1</v>
      </c>
      <c r="L11" s="26">
        <v>1</v>
      </c>
      <c r="M11" s="26">
        <v>2</v>
      </c>
      <c r="N11" s="26">
        <v>4</v>
      </c>
      <c r="O11" s="26">
        <v>3</v>
      </c>
      <c r="P11" s="26">
        <v>4</v>
      </c>
      <c r="Q11" s="26">
        <v>2</v>
      </c>
      <c r="R11" s="25" t="str">
        <f>VLOOKUP(O11,J2:R5,8)</f>
        <v>Быстрорез</v>
      </c>
    </row>
    <row r="12" spans="2:19" ht="15.75" thickBot="1">
      <c r="B12" s="11" t="s">
        <v>1</v>
      </c>
      <c r="C12" s="4"/>
      <c r="D12" s="14"/>
      <c r="E12" s="4"/>
      <c r="F12" s="4"/>
      <c r="G12" s="4"/>
      <c r="H12" s="6"/>
      <c r="R12" s="25">
        <v>1</v>
      </c>
      <c r="S12" s="25">
        <f>VLOOKUP(R12,J2:S7,10)</f>
        <v>0.8</v>
      </c>
    </row>
    <row r="13" spans="2:8" ht="16.5" thickBot="1" thickTop="1">
      <c r="B13" s="11" t="s">
        <v>20</v>
      </c>
      <c r="C13" s="21">
        <v>150</v>
      </c>
      <c r="D13" s="4" t="s">
        <v>47</v>
      </c>
      <c r="E13" s="4"/>
      <c r="F13" s="4"/>
      <c r="G13" s="4"/>
      <c r="H13" s="6"/>
    </row>
    <row r="14" spans="2:8" ht="16.5" thickBot="1" thickTop="1">
      <c r="B14" s="11" t="s">
        <v>21</v>
      </c>
      <c r="C14" s="21">
        <v>2</v>
      </c>
      <c r="D14" s="4" t="s">
        <v>47</v>
      </c>
      <c r="E14" s="4" t="s">
        <v>52</v>
      </c>
      <c r="F14" s="4"/>
      <c r="G14" s="22">
        <v>90</v>
      </c>
      <c r="H14" s="6" t="s">
        <v>53</v>
      </c>
    </row>
    <row r="15" spans="2:18" ht="16.5" thickBot="1" thickTop="1">
      <c r="B15" s="12" t="s">
        <v>25</v>
      </c>
      <c r="C15" s="21">
        <v>7</v>
      </c>
      <c r="D15" s="7" t="s">
        <v>50</v>
      </c>
      <c r="E15" s="7" t="s">
        <v>26</v>
      </c>
      <c r="F15" s="7"/>
      <c r="G15" s="22">
        <v>0.8</v>
      </c>
      <c r="H15" s="8"/>
      <c r="K15" s="27" t="s">
        <v>27</v>
      </c>
      <c r="L15" s="27" t="s">
        <v>28</v>
      </c>
      <c r="M15" s="25" t="s">
        <v>29</v>
      </c>
      <c r="N15" s="25" t="s">
        <v>31</v>
      </c>
      <c r="O15" s="25" t="s">
        <v>32</v>
      </c>
      <c r="P15" s="25" t="s">
        <v>33</v>
      </c>
      <c r="Q15" s="25" t="s">
        <v>34</v>
      </c>
      <c r="R15" s="25" t="s">
        <v>35</v>
      </c>
    </row>
    <row r="16" spans="2:20" s="18" customFormat="1" ht="15" customHeight="1" thickTop="1">
      <c r="B16" s="19"/>
      <c r="C16" s="20"/>
      <c r="I16" s="24"/>
      <c r="J16" s="24">
        <v>1</v>
      </c>
      <c r="K16" s="24">
        <v>1.4</v>
      </c>
      <c r="L16" s="24">
        <v>0.9</v>
      </c>
      <c r="M16" s="24">
        <v>300</v>
      </c>
      <c r="N16" s="24">
        <v>0.75</v>
      </c>
      <c r="O16" s="24">
        <v>-0.15</v>
      </c>
      <c r="P16" s="24">
        <v>1.08</v>
      </c>
      <c r="Q16" s="24">
        <v>1.25</v>
      </c>
      <c r="R16" s="24">
        <v>0.87</v>
      </c>
      <c r="S16" s="24"/>
      <c r="T16" s="24"/>
    </row>
    <row r="17" spans="2:20" s="18" customFormat="1" ht="15">
      <c r="B17" s="19"/>
      <c r="D17" s="29"/>
      <c r="E17" s="29" t="s">
        <v>56</v>
      </c>
      <c r="F17" s="31" t="s">
        <v>57</v>
      </c>
      <c r="G17" s="29"/>
      <c r="H17" s="29" t="s">
        <v>58</v>
      </c>
      <c r="I17" s="24"/>
      <c r="J17" s="24">
        <v>2</v>
      </c>
      <c r="K17" s="24">
        <v>1.2</v>
      </c>
      <c r="L17" s="24">
        <v>0.8</v>
      </c>
      <c r="M17" s="24">
        <v>92</v>
      </c>
      <c r="N17" s="24">
        <v>0.75</v>
      </c>
      <c r="O17" s="24">
        <v>0</v>
      </c>
      <c r="P17" s="24">
        <v>1.08</v>
      </c>
      <c r="Q17" s="24">
        <v>1.1</v>
      </c>
      <c r="R17" s="24">
        <v>0.93</v>
      </c>
      <c r="S17" s="24"/>
      <c r="T17" s="24"/>
    </row>
    <row r="18" spans="2:20" s="18" customFormat="1" ht="15">
      <c r="B18" s="19"/>
      <c r="D18" s="29"/>
      <c r="E18" s="29"/>
      <c r="F18" s="29"/>
      <c r="G18" s="29"/>
      <c r="H18" s="28"/>
      <c r="I18" s="24"/>
      <c r="J18" s="24">
        <v>3</v>
      </c>
      <c r="K18" s="24">
        <v>1</v>
      </c>
      <c r="L18" s="24">
        <v>0.8</v>
      </c>
      <c r="M18" s="24">
        <v>40</v>
      </c>
      <c r="N18" s="24">
        <v>0.75</v>
      </c>
      <c r="O18" s="24">
        <v>0</v>
      </c>
      <c r="P18" s="24">
        <v>1</v>
      </c>
      <c r="Q18" s="24">
        <v>1</v>
      </c>
      <c r="R18" s="24">
        <v>1</v>
      </c>
      <c r="S18" s="24"/>
      <c r="T18" s="24"/>
    </row>
    <row r="19" spans="2:20" s="18" customFormat="1" ht="15">
      <c r="B19" s="19"/>
      <c r="D19" s="28"/>
      <c r="E19" s="28"/>
      <c r="F19" s="28"/>
      <c r="G19" s="28"/>
      <c r="H19" s="28"/>
      <c r="I19" s="24"/>
      <c r="J19" s="24">
        <v>4</v>
      </c>
      <c r="K19" s="24">
        <v>0.9</v>
      </c>
      <c r="L19" s="24">
        <v>0.9</v>
      </c>
      <c r="M19" s="24">
        <v>55</v>
      </c>
      <c r="N19" s="24">
        <v>0.66</v>
      </c>
      <c r="O19" s="24">
        <v>0</v>
      </c>
      <c r="P19" s="24">
        <v>0.94</v>
      </c>
      <c r="Q19" s="24"/>
      <c r="R19" s="24">
        <v>1.04</v>
      </c>
      <c r="S19" s="24"/>
      <c r="T19" s="24"/>
    </row>
    <row r="20" spans="2:20" s="18" customFormat="1" ht="15.75">
      <c r="B20" s="19"/>
      <c r="D20" s="28"/>
      <c r="E20" s="28"/>
      <c r="F20" s="28"/>
      <c r="G20" s="28"/>
      <c r="H20" s="30"/>
      <c r="I20" s="24"/>
      <c r="J20" s="24">
        <v>5</v>
      </c>
      <c r="K20" s="24">
        <v>0.8</v>
      </c>
      <c r="L20" s="24"/>
      <c r="M20" s="24"/>
      <c r="N20" s="24"/>
      <c r="O20" s="24"/>
      <c r="P20" s="24">
        <v>0.89</v>
      </c>
      <c r="Q20" s="24"/>
      <c r="R20" s="24">
        <v>1.1</v>
      </c>
      <c r="S20" s="24"/>
      <c r="T20" s="24"/>
    </row>
    <row r="21" spans="2:20" s="18" customFormat="1" ht="15">
      <c r="B21" s="19"/>
      <c r="D21" s="28"/>
      <c r="E21" s="28"/>
      <c r="F21" s="28"/>
      <c r="G21" s="28"/>
      <c r="H21" s="28"/>
      <c r="I21" s="24"/>
      <c r="J21" s="24">
        <v>6</v>
      </c>
      <c r="K21" s="24">
        <v>0.7</v>
      </c>
      <c r="L21" s="24"/>
      <c r="M21" s="24"/>
      <c r="N21" s="24"/>
      <c r="O21" s="24"/>
      <c r="P21" s="24">
        <v>0.89</v>
      </c>
      <c r="Q21" s="24"/>
      <c r="R21" s="24"/>
      <c r="S21" s="24"/>
      <c r="T21" s="24"/>
    </row>
    <row r="22" spans="2:20" s="18" customFormat="1" ht="15">
      <c r="B22" s="19"/>
      <c r="I22" s="24"/>
      <c r="J22" s="24">
        <v>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2:20" s="18" customFormat="1" ht="15">
      <c r="B23" s="19"/>
      <c r="I23" s="24"/>
      <c r="J23" s="24">
        <v>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2:20" s="18" customFormat="1" ht="15">
      <c r="B24" s="19"/>
      <c r="I24" s="24"/>
      <c r="J24" s="24">
        <v>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2:20" s="18" customFormat="1" ht="15">
      <c r="B25" s="19"/>
      <c r="I25" s="24"/>
      <c r="J25" s="24"/>
      <c r="K25" s="24">
        <f>VLOOKUP(K11,J16:K21,2)</f>
        <v>1.4</v>
      </c>
      <c r="L25" s="24">
        <f>VLOOKUP(P11,J16:L19,3)</f>
        <v>0.9</v>
      </c>
      <c r="M25" s="24">
        <f>VLOOKUP(O11,J16:M19,4)</f>
        <v>40</v>
      </c>
      <c r="N25" s="24">
        <f>VLOOKUP(O11,J16:N19,5)</f>
        <v>0.75</v>
      </c>
      <c r="O25" s="24">
        <f>VLOOKUP(O11,J16:O19,6)</f>
        <v>0</v>
      </c>
      <c r="P25" s="24">
        <f>VLOOKUP(K11,J16:P21,7)</f>
        <v>1.08</v>
      </c>
      <c r="Q25" s="24">
        <f>VLOOKUP(L11,J16:Q18,8)</f>
        <v>1.25</v>
      </c>
      <c r="R25" s="24">
        <f>VLOOKUP(N11,J16:R20,9)</f>
        <v>1.04</v>
      </c>
      <c r="S25" s="24"/>
      <c r="T25" s="24"/>
    </row>
    <row r="26" spans="2:20" s="18" customFormat="1" ht="15">
      <c r="B26" s="19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2:20" s="18" customFormat="1" ht="15">
      <c r="B27" s="19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2:20" s="18" customFormat="1" ht="15">
      <c r="B28" s="19"/>
      <c r="I28" s="24"/>
      <c r="J28" s="24"/>
      <c r="K28" s="24">
        <f>102*60*C15*G15*0.8</f>
        <v>27417.600000000002</v>
      </c>
      <c r="L28" s="24"/>
      <c r="M28" s="24" t="s">
        <v>55</v>
      </c>
      <c r="N28" s="24"/>
      <c r="O28" s="24"/>
      <c r="P28" s="24"/>
      <c r="Q28" s="24"/>
      <c r="R28" s="24"/>
      <c r="S28" s="24"/>
      <c r="T28" s="24"/>
    </row>
    <row r="29" spans="2:20" s="18" customFormat="1" ht="15">
      <c r="B29" s="19"/>
      <c r="I29" s="24"/>
      <c r="J29" s="24"/>
      <c r="K29" s="24">
        <f>M25*C14*(S12^N25)*P25*Q25*R25</f>
        <v>95.01115224771534</v>
      </c>
      <c r="L29" s="24">
        <f>(K28/K29)^(1+O25)</f>
        <v>288.5724396701998</v>
      </c>
      <c r="M29" s="24">
        <f>K25*L25*L29/(G14^0.25)</f>
        <v>118.04966768862226</v>
      </c>
      <c r="N29" s="24"/>
      <c r="O29" s="24"/>
      <c r="P29" s="24"/>
      <c r="Q29" s="24"/>
      <c r="R29" s="24"/>
      <c r="S29" s="24"/>
      <c r="T29" s="24"/>
    </row>
    <row r="30" spans="2:20" s="18" customFormat="1" ht="15">
      <c r="B30" s="19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2:12" ht="15">
      <c r="B31" s="19"/>
      <c r="C31" s="18"/>
      <c r="D31" s="18"/>
      <c r="E31" s="18"/>
      <c r="F31" s="18"/>
      <c r="G31" s="18"/>
      <c r="H31" s="18"/>
      <c r="L31" s="25">
        <f>1000*G4/(3.14*C13)</f>
        <v>250.5307855626327</v>
      </c>
    </row>
    <row r="32" spans="2:8" ht="15">
      <c r="B32" s="19"/>
      <c r="C32" s="18"/>
      <c r="D32" s="18"/>
      <c r="E32" s="18"/>
      <c r="F32" s="18"/>
      <c r="G32" s="18"/>
      <c r="H32" s="18"/>
    </row>
    <row r="33" spans="2:8" ht="15">
      <c r="B33" s="19"/>
      <c r="C33" s="18"/>
      <c r="D33" s="18"/>
      <c r="E33" s="18"/>
      <c r="F33" s="18"/>
      <c r="G33" s="18"/>
      <c r="H33" s="18"/>
    </row>
    <row r="34" spans="2:8" ht="15">
      <c r="B34" s="19"/>
      <c r="C34" s="18"/>
      <c r="D34" s="18"/>
      <c r="E34" s="18"/>
      <c r="F34" s="18"/>
      <c r="G34" s="18"/>
      <c r="H34" s="18"/>
    </row>
    <row r="35" spans="2:8" ht="15">
      <c r="B35" s="19"/>
      <c r="C35" s="18"/>
      <c r="D35" s="18"/>
      <c r="E35" s="18"/>
      <c r="F35" s="18"/>
      <c r="G35" s="18"/>
      <c r="H35" s="18"/>
    </row>
    <row r="36" spans="2:8" ht="15">
      <c r="B36" s="19"/>
      <c r="C36" s="18"/>
      <c r="D36" s="18"/>
      <c r="E36" s="18"/>
      <c r="F36" s="18"/>
      <c r="G36" s="18"/>
      <c r="H36" s="18"/>
    </row>
    <row r="37" spans="2:8" ht="15">
      <c r="B37" s="19"/>
      <c r="C37" s="18"/>
      <c r="D37" s="18"/>
      <c r="E37" s="18"/>
      <c r="F37" s="18"/>
      <c r="G37" s="18"/>
      <c r="H37" s="18"/>
    </row>
    <row r="38" spans="2:8" ht="15">
      <c r="B38" s="19"/>
      <c r="C38" s="18"/>
      <c r="D38" s="18"/>
      <c r="E38" s="18"/>
      <c r="F38" s="18"/>
      <c r="G38" s="18"/>
      <c r="H38" s="18"/>
    </row>
    <row r="39" spans="2:8" ht="15">
      <c r="B39" s="19"/>
      <c r="C39" s="18"/>
      <c r="D39" s="18"/>
      <c r="E39" s="18"/>
      <c r="F39" s="18"/>
      <c r="G39" s="18"/>
      <c r="H39" s="18"/>
    </row>
    <row r="40" spans="2:8" ht="15">
      <c r="B40" s="19"/>
      <c r="C40" s="18"/>
      <c r="D40" s="18"/>
      <c r="E40" s="18"/>
      <c r="F40" s="18"/>
      <c r="G40" s="18"/>
      <c r="H40" s="18"/>
    </row>
    <row r="41" spans="2:8" ht="15">
      <c r="B41" s="19"/>
      <c r="C41" s="18"/>
      <c r="D41" s="18"/>
      <c r="E41" s="18"/>
      <c r="F41" s="18"/>
      <c r="G41" s="18"/>
      <c r="H41" s="18"/>
    </row>
    <row r="42" spans="2:8" ht="15">
      <c r="B42" s="19"/>
      <c r="C42" s="18"/>
      <c r="D42" s="18"/>
      <c r="E42" s="18"/>
      <c r="F42" s="18"/>
      <c r="G42" s="18"/>
      <c r="H42" s="18"/>
    </row>
    <row r="43" spans="2:8" ht="15">
      <c r="B43" s="19"/>
      <c r="C43" s="18"/>
      <c r="D43" s="18"/>
      <c r="E43" s="18"/>
      <c r="F43" s="18"/>
      <c r="G43" s="18"/>
      <c r="H43" s="18"/>
    </row>
    <row r="44" spans="2:8" ht="15">
      <c r="B44" s="19"/>
      <c r="C44" s="18"/>
      <c r="D44" s="18"/>
      <c r="E44" s="18"/>
      <c r="F44" s="18"/>
      <c r="G44" s="18"/>
      <c r="H44" s="18"/>
    </row>
    <row r="45" spans="2:8" ht="15">
      <c r="B45" s="19"/>
      <c r="C45" s="18"/>
      <c r="D45" s="18"/>
      <c r="E45" s="18"/>
      <c r="F45" s="18"/>
      <c r="G45" s="18"/>
      <c r="H45" s="18"/>
    </row>
    <row r="46" spans="2:8" ht="15">
      <c r="B46" s="19"/>
      <c r="C46" s="18"/>
      <c r="D46" s="18"/>
      <c r="E46" s="18"/>
      <c r="F46" s="18"/>
      <c r="G46" s="18"/>
      <c r="H46" s="18"/>
    </row>
    <row r="47" spans="2:8" ht="15">
      <c r="B47" s="19"/>
      <c r="C47" s="18"/>
      <c r="D47" s="18"/>
      <c r="E47" s="18"/>
      <c r="F47" s="18"/>
      <c r="G47" s="18"/>
      <c r="H47" s="18"/>
    </row>
    <row r="48" spans="2:8" ht="15">
      <c r="B48" s="19"/>
      <c r="C48" s="18"/>
      <c r="D48" s="18"/>
      <c r="E48" s="18"/>
      <c r="F48" s="18"/>
      <c r="G48" s="18"/>
      <c r="H48" s="18"/>
    </row>
    <row r="49" spans="2:8" ht="15">
      <c r="B49" s="19"/>
      <c r="C49" s="18"/>
      <c r="D49" s="18"/>
      <c r="E49" s="18"/>
      <c r="F49" s="18"/>
      <c r="G49" s="18"/>
      <c r="H49" s="18"/>
    </row>
    <row r="50" spans="2:8" ht="15">
      <c r="B50" s="19"/>
      <c r="C50" s="18"/>
      <c r="D50" s="18"/>
      <c r="E50" s="18"/>
      <c r="F50" s="18"/>
      <c r="G50" s="18"/>
      <c r="H50" s="18"/>
    </row>
    <row r="51" spans="2:8" ht="15">
      <c r="B51" s="19"/>
      <c r="C51" s="18"/>
      <c r="D51" s="18"/>
      <c r="E51" s="18"/>
      <c r="F51" s="18"/>
      <c r="G51" s="18"/>
      <c r="H51" s="18"/>
    </row>
    <row r="52" spans="2:8" ht="15">
      <c r="B52" s="19"/>
      <c r="C52" s="18"/>
      <c r="D52" s="18"/>
      <c r="E52" s="18"/>
      <c r="F52" s="18"/>
      <c r="G52" s="18"/>
      <c r="H52" s="18"/>
    </row>
    <row r="53" spans="2:8" ht="15">
      <c r="B53" s="19"/>
      <c r="C53" s="18"/>
      <c r="D53" s="18"/>
      <c r="E53" s="18"/>
      <c r="F53" s="18"/>
      <c r="G53" s="18"/>
      <c r="H53" s="18"/>
    </row>
    <row r="54" spans="2:8" ht="15">
      <c r="B54" s="19"/>
      <c r="C54" s="18"/>
      <c r="D54" s="18"/>
      <c r="E54" s="18"/>
      <c r="F54" s="18"/>
      <c r="G54" s="18"/>
      <c r="H54" s="18"/>
    </row>
    <row r="55" spans="2:8" ht="15">
      <c r="B55" s="19"/>
      <c r="C55" s="18"/>
      <c r="D55" s="18"/>
      <c r="E55" s="18"/>
      <c r="F55" s="18"/>
      <c r="G55" s="18"/>
      <c r="H55" s="18"/>
    </row>
    <row r="56" spans="2:8" ht="15">
      <c r="B56" s="19"/>
      <c r="C56" s="18"/>
      <c r="D56" s="18"/>
      <c r="E56" s="18"/>
      <c r="F56" s="18"/>
      <c r="G56" s="18"/>
      <c r="H56" s="18"/>
    </row>
    <row r="57" spans="2:8" ht="15">
      <c r="B57" s="19"/>
      <c r="C57" s="18"/>
      <c r="D57" s="18"/>
      <c r="E57" s="18"/>
      <c r="F57" s="18"/>
      <c r="G57" s="18"/>
      <c r="H57" s="18"/>
    </row>
    <row r="58" spans="2:8" ht="15">
      <c r="B58" s="19"/>
      <c r="C58" s="18"/>
      <c r="D58" s="18"/>
      <c r="E58" s="18"/>
      <c r="F58" s="18"/>
      <c r="G58" s="18"/>
      <c r="H58" s="18"/>
    </row>
    <row r="59" spans="2:8" ht="15">
      <c r="B59" s="19"/>
      <c r="C59" s="18"/>
      <c r="D59" s="18"/>
      <c r="E59" s="18"/>
      <c r="F59" s="18"/>
      <c r="G59" s="18"/>
      <c r="H59" s="18"/>
    </row>
    <row r="60" spans="2:8" ht="15">
      <c r="B60" s="19"/>
      <c r="C60" s="18"/>
      <c r="D60" s="18"/>
      <c r="E60" s="18"/>
      <c r="F60" s="18"/>
      <c r="G60" s="18"/>
      <c r="H60" s="18"/>
    </row>
    <row r="61" spans="2:8" ht="15">
      <c r="B61" s="19"/>
      <c r="C61" s="18"/>
      <c r="D61" s="18"/>
      <c r="E61" s="18"/>
      <c r="F61" s="18"/>
      <c r="G61" s="18"/>
      <c r="H61" s="18"/>
    </row>
    <row r="62" spans="2:8" ht="15">
      <c r="B62" s="19"/>
      <c r="C62" s="18"/>
      <c r="D62" s="18"/>
      <c r="E62" s="18"/>
      <c r="F62" s="18"/>
      <c r="G62" s="18"/>
      <c r="H62" s="18"/>
    </row>
    <row r="63" spans="2:8" ht="15">
      <c r="B63" s="19"/>
      <c r="C63" s="18"/>
      <c r="D63" s="18"/>
      <c r="E63" s="18"/>
      <c r="F63" s="18"/>
      <c r="G63" s="18"/>
      <c r="H63" s="18"/>
    </row>
    <row r="64" spans="2:8" ht="15">
      <c r="B64" s="19"/>
      <c r="C64" s="18"/>
      <c r="D64" s="18"/>
      <c r="E64" s="18"/>
      <c r="F64" s="18"/>
      <c r="G64" s="18"/>
      <c r="H64" s="18"/>
    </row>
  </sheetData>
  <sheetProtection password="C7A9" sheet="1" objects="1" scenarios="1" selectLockedCells="1"/>
  <mergeCells count="1">
    <mergeCell ref="B1:H1"/>
  </mergeCells>
  <hyperlinks>
    <hyperlink ref="F17" r:id="rId1" display="http://Проминструмент.РФ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REDUPROM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XNTB</dc:creator>
  <cp:keywords/>
  <dc:description/>
  <cp:lastModifiedBy>XNTB</cp:lastModifiedBy>
  <dcterms:created xsi:type="dcterms:W3CDTF">2011-01-18T08:25:37Z</dcterms:created>
  <dcterms:modified xsi:type="dcterms:W3CDTF">2011-01-18T14:40:38Z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